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<sst xmlns="http://schemas.openxmlformats.org/spreadsheetml/2006/main" count="58" uniqueCount="37">
  <si>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SALARIES</t>
  </si>
  <si>
    <t>a)</t>
  </si>
  <si>
    <t>TOTAL</t>
  </si>
  <si>
    <t>FRINGE BENEFITS</t>
  </si>
  <si>
    <t>COMMODITIES</t>
  </si>
  <si>
    <t>TOTAL PROJECT</t>
  </si>
  <si>
    <t>USM (I-K)</t>
  </si>
  <si>
    <t>b)</t>
  </si>
  <si>
    <t>Total Direct Cost</t>
  </si>
  <si>
    <t>Total Modified Direct Cost</t>
  </si>
  <si>
    <t>McDonnell Foundation Budget</t>
  </si>
  <si>
    <t>YEAR 1</t>
  </si>
  <si>
    <t>YEAR 2</t>
  </si>
  <si>
    <t>YEAR 3</t>
  </si>
  <si>
    <t>TBN, Research Technician</t>
  </si>
  <si>
    <t>Computer Cart</t>
  </si>
  <si>
    <t>Computers (2)</t>
  </si>
  <si>
    <t>Pellet Dispensers (2)</t>
  </si>
  <si>
    <t>Power Adaptor</t>
  </si>
  <si>
    <t>Touch Screens (2)</t>
  </si>
  <si>
    <t>Video Cameras (2)</t>
  </si>
  <si>
    <t xml:space="preserve">Tripods (2) </t>
  </si>
  <si>
    <t>Food Reinforcement</t>
  </si>
  <si>
    <t>EQUIPMENT</t>
  </si>
  <si>
    <t>Cage Modifications</t>
  </si>
  <si>
    <t>TRAVEL</t>
  </si>
  <si>
    <t>J. Vonk (25% AY)</t>
  </si>
  <si>
    <t>Computer Programmer</t>
  </si>
  <si>
    <t>PROFESSIONAL FEES</t>
  </si>
  <si>
    <t>JSMF</t>
  </si>
  <si>
    <t>Video Tapes/DVD's</t>
  </si>
  <si>
    <t xml:space="preserve">OTHER CONTRACTUAL SERVICES </t>
  </si>
  <si>
    <t>Software</t>
  </si>
  <si>
    <t>INDIRECT COSTS 0/ 28%</t>
  </si>
  <si>
    <t>c)</t>
  </si>
  <si>
    <t>Digi-key motion sensors (6)</t>
  </si>
  <si>
    <t>Mileage: 17056miles @$.445 per mile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</si>
</sst>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10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B1">
      <selection activeCell="C44" sqref="C44"/>
    </sheetView>
  </sheetViews>
  <sheetFormatPr defaultColWidth="9.140625" defaultRowHeight="12.75"/>
  <cols>
    <col min="1" max="1" width="9.140625" style="3" customWidth="1"/>
    <col min="2" max="2" width="32.140625" style="0" customWidth="1"/>
    <col min="3" max="3" width="9.421875" style="2" customWidth="1"/>
    <col min="4" max="4" width="10.140625" style="2" bestFit="1" customWidth="1"/>
    <col min="5" max="5" width="9.140625" style="2" customWidth="1"/>
    <col min="6" max="6" width="3.421875" style="0" customWidth="1"/>
    <col min="7" max="7" width="11.140625" style="23" bestFit="1" customWidth="1"/>
    <col min="8" max="8" width="9.140625" style="17" customWidth="1"/>
    <col min="9" max="9" width="9.140625" style="24" customWidth="1"/>
    <col min="10" max="10" width="2.28125" style="0" customWidth="1"/>
    <col min="11" max="12" width="9.140625" style="2" customWidth="1"/>
    <col min="14" max="14" width="1.57421875" style="0" customWidth="1"/>
    <col min="16" max="16" width="9.140625" style="2" customWidth="1"/>
  </cols>
  <sheetData>
    <row r="1" spans="2:17" ht="12.75">
      <c r="B1" s="1" t="s">
        <v>10</v>
      </c>
      <c r="C1" s="10"/>
      <c r="D1" s="11" t="s">
        <v>11</v>
      </c>
      <c r="E1" s="12"/>
      <c r="G1" s="10"/>
      <c r="H1" s="11" t="s">
        <v>12</v>
      </c>
      <c r="I1" s="25"/>
      <c r="K1" s="10"/>
      <c r="L1" s="11" t="s">
        <v>13</v>
      </c>
      <c r="M1" s="25"/>
      <c r="O1" s="27"/>
      <c r="P1" s="11" t="s">
        <v>5</v>
      </c>
      <c r="Q1" s="25"/>
    </row>
    <row r="2" spans="2:17" s="8" customFormat="1" ht="12.75">
      <c r="B2" s="8" t="s">
        <v>0</v>
      </c>
      <c r="C2" s="13" t="s">
        <v>29</v>
      </c>
      <c r="D2" s="14" t="s">
        <v>6</v>
      </c>
      <c r="E2" s="15" t="s">
        <v>2</v>
      </c>
      <c r="G2" s="13" t="s">
        <v>29</v>
      </c>
      <c r="H2" s="14" t="s">
        <v>6</v>
      </c>
      <c r="I2" s="26" t="s">
        <v>2</v>
      </c>
      <c r="K2" s="13" t="s">
        <v>29</v>
      </c>
      <c r="L2" s="14" t="s">
        <v>6</v>
      </c>
      <c r="M2" s="26" t="s">
        <v>2</v>
      </c>
      <c r="O2" s="28" t="s">
        <v>29</v>
      </c>
      <c r="P2" s="14" t="s">
        <v>6</v>
      </c>
      <c r="Q2" s="26" t="s">
        <v>2</v>
      </c>
    </row>
    <row r="3" spans="1:17" ht="12.75">
      <c r="A3" s="3" t="s">
        <v>1</v>
      </c>
      <c r="B3" t="s">
        <v>26</v>
      </c>
      <c r="C3" s="16">
        <f>ROUND(45000*25%,0)</f>
        <v>11250</v>
      </c>
      <c r="D3" s="17"/>
      <c r="E3" s="18">
        <f>SUM(C3:D3)</f>
        <v>11250</v>
      </c>
      <c r="G3" s="16">
        <f>ROUND(C3*1.03,0)</f>
        <v>11588</v>
      </c>
      <c r="I3" s="18">
        <f>SUM(G3:H3)</f>
        <v>11588</v>
      </c>
      <c r="K3" s="16">
        <f>ROUND(G3*1.03,0)</f>
        <v>11936</v>
      </c>
      <c r="L3" s="17"/>
      <c r="M3" s="18">
        <f>SUM(K3:L3)</f>
        <v>11936</v>
      </c>
      <c r="O3" s="16">
        <f>SUM(E3,I3,M3)</f>
        <v>34774</v>
      </c>
      <c r="P3" s="17"/>
      <c r="Q3" s="18">
        <f>SUM(O3:P3)</f>
        <v>34774</v>
      </c>
    </row>
    <row r="4" spans="1:17" ht="12.75">
      <c r="A4" s="3" t="s">
        <v>7</v>
      </c>
      <c r="B4" s="29" t="s">
        <v>14</v>
      </c>
      <c r="C4" s="16">
        <v>26000</v>
      </c>
      <c r="D4" s="17"/>
      <c r="E4" s="18">
        <f>SUM(C4:D4)</f>
        <v>26000</v>
      </c>
      <c r="G4" s="16">
        <v>27000</v>
      </c>
      <c r="I4" s="18">
        <f>SUM(G4:H4)</f>
        <v>27000</v>
      </c>
      <c r="K4" s="16">
        <v>28000</v>
      </c>
      <c r="L4" s="17"/>
      <c r="M4" s="18">
        <f>SUM(K4:L4)</f>
        <v>28000</v>
      </c>
      <c r="O4" s="16">
        <f aca="true" t="shared" si="0" ref="O4:O43">SUM(E4,I4,M4)</f>
        <v>81000</v>
      </c>
      <c r="P4" s="17"/>
      <c r="Q4" s="18">
        <f aca="true" t="shared" si="1" ref="Q4:Q46">SUM(O4:P4)</f>
        <v>81000</v>
      </c>
    </row>
    <row r="5" spans="1:17" ht="12.75">
      <c r="A5" s="3" t="s">
        <v>34</v>
      </c>
      <c r="B5" s="29" t="s">
        <v>14</v>
      </c>
      <c r="C5" s="16"/>
      <c r="D5" s="17"/>
      <c r="E5" s="18"/>
      <c r="G5" s="16">
        <v>26000</v>
      </c>
      <c r="I5" s="18">
        <f>SUM(G5:H5)</f>
        <v>26000</v>
      </c>
      <c r="K5" s="16">
        <v>27000</v>
      </c>
      <c r="L5" s="17"/>
      <c r="M5" s="18">
        <f>SUM(K5:L5)</f>
        <v>27000</v>
      </c>
      <c r="O5" s="16">
        <f t="shared" si="0"/>
        <v>53000</v>
      </c>
      <c r="P5" s="17"/>
      <c r="Q5" s="18">
        <f t="shared" si="1"/>
        <v>53000</v>
      </c>
    </row>
    <row r="6" spans="2:17" ht="12.75">
      <c r="B6" s="4" t="s">
        <v>2</v>
      </c>
      <c r="C6" s="16">
        <f>SUM(C3:C4)</f>
        <v>37250</v>
      </c>
      <c r="D6" s="17"/>
      <c r="E6" s="18">
        <f>SUM(C6:D6)</f>
        <v>37250</v>
      </c>
      <c r="G6" s="16">
        <f>SUM(G3:G5)</f>
        <v>64588</v>
      </c>
      <c r="I6" s="18">
        <f>SUM(G6:H6)</f>
        <v>64588</v>
      </c>
      <c r="K6" s="16">
        <f>SUM(K3:K5)</f>
        <v>66936</v>
      </c>
      <c r="L6" s="17"/>
      <c r="M6" s="18">
        <f>SUM(K6:L6)</f>
        <v>66936</v>
      </c>
      <c r="O6" s="16">
        <f>SUM(O3:O5)</f>
        <v>168774</v>
      </c>
      <c r="P6" s="17"/>
      <c r="Q6" s="18">
        <f t="shared" si="1"/>
        <v>168774</v>
      </c>
    </row>
    <row r="7" spans="3:17" ht="12.75">
      <c r="C7" s="16"/>
      <c r="D7" s="17"/>
      <c r="E7" s="18"/>
      <c r="G7" s="16"/>
      <c r="I7" s="18"/>
      <c r="K7" s="16"/>
      <c r="L7" s="17"/>
      <c r="M7" s="18"/>
      <c r="O7" s="16"/>
      <c r="P7" s="17"/>
      <c r="Q7" s="18"/>
    </row>
    <row r="8" spans="2:17" ht="12" customHeight="1">
      <c r="B8" s="1" t="s">
        <v>3</v>
      </c>
      <c r="C8" s="16"/>
      <c r="D8" s="17"/>
      <c r="E8" s="18"/>
      <c r="G8" s="16"/>
      <c r="I8" s="18"/>
      <c r="K8" s="16"/>
      <c r="L8" s="17"/>
      <c r="M8" s="18"/>
      <c r="O8" s="16"/>
      <c r="P8" s="17"/>
      <c r="Q8" s="18"/>
    </row>
    <row r="9" spans="1:17" s="6" customFormat="1" ht="12.75">
      <c r="A9" s="5" t="s">
        <v>1</v>
      </c>
      <c r="B9" s="5">
        <v>0.2764</v>
      </c>
      <c r="C9" s="16">
        <f>ROUND(C3*B9,0)</f>
        <v>3110</v>
      </c>
      <c r="D9" s="19"/>
      <c r="E9" s="18">
        <f>SUM(C9:D9)</f>
        <v>3110</v>
      </c>
      <c r="F9" s="2"/>
      <c r="G9" s="16">
        <f>ROUND(G3*B9,0)</f>
        <v>3203</v>
      </c>
      <c r="H9" s="17"/>
      <c r="I9" s="18">
        <f>SUM(G9:H9)</f>
        <v>3203</v>
      </c>
      <c r="J9" s="2"/>
      <c r="K9" s="16">
        <f>ROUND(K3*B9,0)</f>
        <v>3299</v>
      </c>
      <c r="L9" s="17"/>
      <c r="M9" s="18">
        <f>SUM(K9:L9)</f>
        <v>3299</v>
      </c>
      <c r="O9" s="16">
        <f t="shared" si="0"/>
        <v>9612</v>
      </c>
      <c r="P9" s="19"/>
      <c r="Q9" s="18">
        <f t="shared" si="1"/>
        <v>9612</v>
      </c>
    </row>
    <row r="10" spans="1:17" s="6" customFormat="1" ht="12.75">
      <c r="A10" s="5" t="s">
        <v>7</v>
      </c>
      <c r="B10" s="5">
        <v>0.336</v>
      </c>
      <c r="C10" s="16">
        <f>ROUND(C4*B10,0)</f>
        <v>8736</v>
      </c>
      <c r="D10" s="19"/>
      <c r="E10" s="18">
        <f>SUM(C10:D10)</f>
        <v>8736</v>
      </c>
      <c r="G10" s="16">
        <f>ROUND(G4*B10,0)</f>
        <v>9072</v>
      </c>
      <c r="H10" s="19"/>
      <c r="I10" s="18">
        <f>SUM(G10:H10)</f>
        <v>9072</v>
      </c>
      <c r="K10" s="16">
        <f>ROUND(K4*B10,0)</f>
        <v>9408</v>
      </c>
      <c r="L10" s="19"/>
      <c r="M10" s="18">
        <f>SUM(K10:L10)</f>
        <v>9408</v>
      </c>
      <c r="O10" s="16">
        <f t="shared" si="0"/>
        <v>27216</v>
      </c>
      <c r="P10" s="19"/>
      <c r="Q10" s="18">
        <f t="shared" si="1"/>
        <v>27216</v>
      </c>
    </row>
    <row r="11" spans="1:17" s="6" customFormat="1" ht="12.75">
      <c r="A11" s="5" t="s">
        <v>34</v>
      </c>
      <c r="B11" s="5">
        <v>0.336</v>
      </c>
      <c r="C11" s="16"/>
      <c r="D11" s="19"/>
      <c r="E11" s="18"/>
      <c r="G11" s="16">
        <f>ROUND(G5*B11,0)</f>
        <v>8736</v>
      </c>
      <c r="H11" s="19"/>
      <c r="I11" s="18">
        <f>SUM(G11:H11)</f>
        <v>8736</v>
      </c>
      <c r="K11" s="16">
        <f>ROUND(K5*B11,0)</f>
        <v>9072</v>
      </c>
      <c r="L11" s="19"/>
      <c r="M11" s="18">
        <f>SUM(K11:L11)</f>
        <v>9072</v>
      </c>
      <c r="O11" s="16">
        <f t="shared" si="0"/>
        <v>17808</v>
      </c>
      <c r="P11" s="19"/>
      <c r="Q11" s="18">
        <f t="shared" si="1"/>
        <v>17808</v>
      </c>
    </row>
    <row r="12" spans="2:17" ht="12.75">
      <c r="B12" s="4" t="s">
        <v>2</v>
      </c>
      <c r="C12" s="16">
        <f>SUM(C9:C10)</f>
        <v>11846</v>
      </c>
      <c r="D12" s="17"/>
      <c r="E12" s="18">
        <f>SUM(C12:D12)</f>
        <v>11846</v>
      </c>
      <c r="G12" s="16">
        <f>SUM(G9:G11)</f>
        <v>21011</v>
      </c>
      <c r="I12" s="18">
        <f>SUM(G12:H12)</f>
        <v>21011</v>
      </c>
      <c r="K12" s="16">
        <f>SUM(K9:K11)</f>
        <v>21779</v>
      </c>
      <c r="L12" s="17"/>
      <c r="M12" s="18">
        <f>SUM(K12:L12)</f>
        <v>21779</v>
      </c>
      <c r="O12" s="16">
        <f t="shared" si="0"/>
        <v>54636</v>
      </c>
      <c r="P12" s="17"/>
      <c r="Q12" s="18">
        <f t="shared" si="1"/>
        <v>54636</v>
      </c>
    </row>
    <row r="13" spans="2:17" ht="12.75">
      <c r="B13" s="1"/>
      <c r="C13" s="16"/>
      <c r="D13" s="17"/>
      <c r="E13" s="18"/>
      <c r="G13" s="16"/>
      <c r="I13" s="18"/>
      <c r="K13" s="16"/>
      <c r="L13" s="17"/>
      <c r="M13" s="18"/>
      <c r="O13" s="16"/>
      <c r="P13" s="17"/>
      <c r="Q13" s="18"/>
    </row>
    <row r="14" spans="2:17" ht="12.75">
      <c r="B14" s="1" t="s">
        <v>4</v>
      </c>
      <c r="C14" s="16"/>
      <c r="D14" s="17"/>
      <c r="E14" s="18"/>
      <c r="G14" s="16"/>
      <c r="I14" s="18"/>
      <c r="K14" s="16"/>
      <c r="L14" s="17"/>
      <c r="M14" s="18"/>
      <c r="O14" s="16"/>
      <c r="P14" s="17"/>
      <c r="Q14" s="18"/>
    </row>
    <row r="15" spans="2:17" ht="12.75">
      <c r="B15" s="7" t="s">
        <v>15</v>
      </c>
      <c r="C15" s="16">
        <v>4000</v>
      </c>
      <c r="D15" s="17"/>
      <c r="E15" s="18">
        <f>SUM(C15:D15)</f>
        <v>4000</v>
      </c>
      <c r="G15" s="16"/>
      <c r="I15" s="18"/>
      <c r="K15" s="16"/>
      <c r="L15" s="17"/>
      <c r="M15" s="18"/>
      <c r="O15" s="16">
        <f t="shared" si="0"/>
        <v>4000</v>
      </c>
      <c r="P15" s="17"/>
      <c r="Q15" s="18">
        <f t="shared" si="1"/>
        <v>4000</v>
      </c>
    </row>
    <row r="16" spans="2:17" ht="12.75">
      <c r="B16" s="7" t="s">
        <v>16</v>
      </c>
      <c r="C16" s="16">
        <v>6000</v>
      </c>
      <c r="D16" s="17"/>
      <c r="E16" s="18">
        <f>SUM(C16:D16)</f>
        <v>6000</v>
      </c>
      <c r="G16" s="16"/>
      <c r="I16" s="18"/>
      <c r="K16" s="16"/>
      <c r="L16" s="17"/>
      <c r="M16" s="18"/>
      <c r="O16" s="16">
        <f t="shared" si="0"/>
        <v>6000</v>
      </c>
      <c r="P16" s="17"/>
      <c r="Q16" s="18">
        <f t="shared" si="1"/>
        <v>6000</v>
      </c>
    </row>
    <row r="17" spans="2:17" ht="12.75">
      <c r="B17" s="7" t="s">
        <v>17</v>
      </c>
      <c r="C17" s="16">
        <f>ROUND(1000*2,0)</f>
        <v>2000</v>
      </c>
      <c r="D17" s="17"/>
      <c r="E17" s="18">
        <f>SUM(C17:D17)</f>
        <v>2000</v>
      </c>
      <c r="G17" s="16"/>
      <c r="I17" s="18"/>
      <c r="K17" s="16"/>
      <c r="L17" s="17"/>
      <c r="M17" s="18"/>
      <c r="O17" s="16">
        <f t="shared" si="0"/>
        <v>2000</v>
      </c>
      <c r="P17" s="17"/>
      <c r="Q17" s="18">
        <f t="shared" si="1"/>
        <v>2000</v>
      </c>
    </row>
    <row r="18" spans="2:17" ht="12.75">
      <c r="B18" s="7" t="s">
        <v>18</v>
      </c>
      <c r="C18" s="16">
        <v>175</v>
      </c>
      <c r="D18" s="17"/>
      <c r="E18" s="18">
        <f>SUM(C18:D18)</f>
        <v>175</v>
      </c>
      <c r="G18" s="16"/>
      <c r="I18" s="18"/>
      <c r="K18" s="16"/>
      <c r="L18" s="17"/>
      <c r="M18" s="18"/>
      <c r="O18" s="16">
        <f t="shared" si="0"/>
        <v>175</v>
      </c>
      <c r="P18" s="17"/>
      <c r="Q18" s="18">
        <f t="shared" si="1"/>
        <v>175</v>
      </c>
    </row>
    <row r="19" spans="2:17" ht="12.75">
      <c r="B19" s="7" t="s">
        <v>19</v>
      </c>
      <c r="C19" s="16">
        <f>ROUND(3000*2,0)</f>
        <v>6000</v>
      </c>
      <c r="D19" s="17"/>
      <c r="E19" s="18">
        <f>SUM(C19:D19)</f>
        <v>6000</v>
      </c>
      <c r="G19" s="16"/>
      <c r="I19" s="18"/>
      <c r="K19" s="16"/>
      <c r="L19" s="17"/>
      <c r="M19" s="18"/>
      <c r="O19" s="16">
        <f t="shared" si="0"/>
        <v>6000</v>
      </c>
      <c r="P19" s="17"/>
      <c r="Q19" s="18">
        <f t="shared" si="1"/>
        <v>6000</v>
      </c>
    </row>
    <row r="20" spans="2:17" ht="12.75">
      <c r="B20" s="30" t="s">
        <v>35</v>
      </c>
      <c r="C20" s="16">
        <v>6000</v>
      </c>
      <c r="D20" s="17"/>
      <c r="E20" s="18"/>
      <c r="G20" s="16"/>
      <c r="I20" s="18"/>
      <c r="K20" s="16"/>
      <c r="L20" s="17"/>
      <c r="M20" s="18"/>
      <c r="O20" s="16"/>
      <c r="P20" s="17"/>
      <c r="Q20" s="18"/>
    </row>
    <row r="21" spans="2:17" ht="12.75">
      <c r="B21" s="7" t="s">
        <v>20</v>
      </c>
      <c r="C21" s="16">
        <f>ROUND(2500*2,0)</f>
        <v>5000</v>
      </c>
      <c r="D21" s="17"/>
      <c r="E21" s="18">
        <f>SUM(C21:D21)</f>
        <v>5000</v>
      </c>
      <c r="G21" s="16"/>
      <c r="I21" s="18"/>
      <c r="K21" s="16"/>
      <c r="L21" s="17"/>
      <c r="M21" s="18"/>
      <c r="O21" s="16">
        <f t="shared" si="0"/>
        <v>5000</v>
      </c>
      <c r="P21" s="17"/>
      <c r="Q21" s="18">
        <f t="shared" si="1"/>
        <v>5000</v>
      </c>
    </row>
    <row r="22" spans="2:17" ht="12.75">
      <c r="B22" s="7" t="s">
        <v>21</v>
      </c>
      <c r="C22" s="16">
        <f>ROUND(250*2,0)</f>
        <v>500</v>
      </c>
      <c r="D22" s="17"/>
      <c r="E22" s="18">
        <f>SUM(C22:D22)</f>
        <v>500</v>
      </c>
      <c r="G22" s="16"/>
      <c r="I22" s="18"/>
      <c r="K22" s="16"/>
      <c r="L22" s="17"/>
      <c r="M22" s="18"/>
      <c r="O22" s="16">
        <f t="shared" si="0"/>
        <v>500</v>
      </c>
      <c r="P22" s="17"/>
      <c r="Q22" s="18">
        <f t="shared" si="1"/>
        <v>500</v>
      </c>
    </row>
    <row r="23" spans="2:17" ht="12.75">
      <c r="B23" s="7" t="s">
        <v>30</v>
      </c>
      <c r="C23" s="16">
        <v>500</v>
      </c>
      <c r="D23" s="17"/>
      <c r="E23" s="18">
        <f>SUM(C23:D23)</f>
        <v>500</v>
      </c>
      <c r="G23" s="16">
        <v>2000</v>
      </c>
      <c r="I23" s="18">
        <f>SUM(G23:H23)</f>
        <v>2000</v>
      </c>
      <c r="K23" s="16">
        <v>2000</v>
      </c>
      <c r="L23" s="17"/>
      <c r="M23" s="18">
        <f>SUM(K23:L23)</f>
        <v>2000</v>
      </c>
      <c r="O23" s="16">
        <f t="shared" si="0"/>
        <v>4500</v>
      </c>
      <c r="P23" s="17"/>
      <c r="Q23" s="18">
        <f t="shared" si="1"/>
        <v>4500</v>
      </c>
    </row>
    <row r="24" spans="2:17" ht="12.75">
      <c r="B24" s="7" t="s">
        <v>22</v>
      </c>
      <c r="C24" s="16">
        <v>2000</v>
      </c>
      <c r="D24" s="17"/>
      <c r="E24" s="18">
        <f>SUM(C24:D24)</f>
        <v>2000</v>
      </c>
      <c r="G24" s="16">
        <v>2000</v>
      </c>
      <c r="I24" s="18">
        <f>SUM(G24:H24)</f>
        <v>2000</v>
      </c>
      <c r="K24" s="16">
        <v>2000</v>
      </c>
      <c r="L24" s="17"/>
      <c r="M24" s="18">
        <f>SUM(K24:L24)</f>
        <v>2000</v>
      </c>
      <c r="O24" s="16">
        <f t="shared" si="0"/>
        <v>6000</v>
      </c>
      <c r="P24" s="17"/>
      <c r="Q24" s="18">
        <f t="shared" si="1"/>
        <v>6000</v>
      </c>
    </row>
    <row r="25" spans="2:17" ht="12.75">
      <c r="B25" s="4" t="s">
        <v>2</v>
      </c>
      <c r="C25" s="16">
        <f>SUM(C15:C24)</f>
        <v>32175</v>
      </c>
      <c r="D25" s="17"/>
      <c r="E25" s="18">
        <f>SUM(C25:D25)</f>
        <v>32175</v>
      </c>
      <c r="G25" s="16">
        <f>SUM(G15:G24)</f>
        <v>4000</v>
      </c>
      <c r="I25" s="18">
        <f>SUM(I15:I24)</f>
        <v>4000</v>
      </c>
      <c r="K25" s="16">
        <f>SUM(K15:K24)</f>
        <v>4000</v>
      </c>
      <c r="L25" s="17"/>
      <c r="M25" s="18">
        <f>SUM(K25:L25)</f>
        <v>4000</v>
      </c>
      <c r="O25" s="16">
        <f t="shared" si="0"/>
        <v>40175</v>
      </c>
      <c r="P25" s="17"/>
      <c r="Q25" s="18">
        <f t="shared" si="1"/>
        <v>40175</v>
      </c>
    </row>
    <row r="26" spans="2:17" ht="12.75">
      <c r="B26" s="7"/>
      <c r="C26" s="16"/>
      <c r="D26" s="17"/>
      <c r="E26" s="18"/>
      <c r="G26" s="16"/>
      <c r="I26" s="18"/>
      <c r="K26" s="16"/>
      <c r="L26" s="17"/>
      <c r="M26" s="18"/>
      <c r="O26" s="16"/>
      <c r="P26" s="17"/>
      <c r="Q26" s="18"/>
    </row>
    <row r="27" spans="2:17" ht="12.75">
      <c r="B27" s="1" t="s">
        <v>23</v>
      </c>
      <c r="C27" s="16"/>
      <c r="D27" s="17"/>
      <c r="E27" s="18"/>
      <c r="G27" s="16"/>
      <c r="I27" s="18"/>
      <c r="K27" s="16"/>
      <c r="L27" s="17"/>
      <c r="M27" s="18"/>
      <c r="O27" s="16"/>
      <c r="P27" s="17"/>
      <c r="Q27" s="18"/>
    </row>
    <row r="28" spans="2:17" ht="12.75">
      <c r="B28" s="7" t="s">
        <v>24</v>
      </c>
      <c r="C28" s="16">
        <v>50000</v>
      </c>
      <c r="D28" s="17"/>
      <c r="E28" s="18">
        <f>SUM(C28:D28)</f>
        <v>50000</v>
      </c>
      <c r="G28" s="16">
        <v>20000</v>
      </c>
      <c r="I28" s="18">
        <f>SUM(G28:H28)</f>
        <v>20000</v>
      </c>
      <c r="K28" s="16"/>
      <c r="L28" s="17"/>
      <c r="M28" s="18"/>
      <c r="O28" s="16">
        <f t="shared" si="0"/>
        <v>70000</v>
      </c>
      <c r="P28" s="17"/>
      <c r="Q28" s="18">
        <f t="shared" si="1"/>
        <v>70000</v>
      </c>
    </row>
    <row r="29" spans="2:17" ht="12.75">
      <c r="B29" s="4" t="s">
        <v>2</v>
      </c>
      <c r="C29" s="16">
        <f>SUM(C28)</f>
        <v>50000</v>
      </c>
      <c r="D29" s="17"/>
      <c r="E29" s="18">
        <f>SUM(C29:D29)</f>
        <v>50000</v>
      </c>
      <c r="G29" s="16">
        <f>SUM(G28)</f>
        <v>20000</v>
      </c>
      <c r="I29" s="18">
        <f>SUM(G29:H29)</f>
        <v>20000</v>
      </c>
      <c r="K29" s="16">
        <f>SUM(K28)</f>
        <v>0</v>
      </c>
      <c r="L29" s="17"/>
      <c r="M29" s="18">
        <f>SUM(K29:L29)</f>
        <v>0</v>
      </c>
      <c r="O29" s="16">
        <f t="shared" si="0"/>
        <v>70000</v>
      </c>
      <c r="P29" s="17"/>
      <c r="Q29" s="18">
        <f t="shared" si="1"/>
        <v>70000</v>
      </c>
    </row>
    <row r="30" spans="2:17" ht="12.75">
      <c r="B30" s="7"/>
      <c r="C30" s="16"/>
      <c r="D30" s="17"/>
      <c r="E30" s="18"/>
      <c r="G30" s="16"/>
      <c r="I30" s="18"/>
      <c r="K30" s="16"/>
      <c r="L30" s="17"/>
      <c r="M30" s="18"/>
      <c r="O30" s="16"/>
      <c r="P30" s="17"/>
      <c r="Q30" s="18"/>
    </row>
    <row r="31" spans="2:17" ht="12.75">
      <c r="B31" s="1" t="s">
        <v>25</v>
      </c>
      <c r="C31" s="16"/>
      <c r="D31" s="17"/>
      <c r="E31" s="18"/>
      <c r="G31" s="16"/>
      <c r="I31" s="18"/>
      <c r="K31" s="16"/>
      <c r="L31" s="17"/>
      <c r="M31" s="18"/>
      <c r="O31" s="16"/>
      <c r="P31" s="17"/>
      <c r="Q31" s="18"/>
    </row>
    <row r="32" spans="2:17" ht="12.75">
      <c r="B32" s="30" t="s">
        <v>36</v>
      </c>
      <c r="C32" s="16">
        <f>ROUND(17056*0.445,0)</f>
        <v>7590</v>
      </c>
      <c r="D32" s="17"/>
      <c r="E32" s="18">
        <f>SUM(C32:D32)</f>
        <v>7590</v>
      </c>
      <c r="G32" s="16">
        <f>ROUND(17056*0.445,0)</f>
        <v>7590</v>
      </c>
      <c r="I32" s="18">
        <f>SUM(G32:H32)</f>
        <v>7590</v>
      </c>
      <c r="K32" s="16">
        <f>ROUND(17056*0.445,0)</f>
        <v>7590</v>
      </c>
      <c r="L32" s="17"/>
      <c r="M32" s="18">
        <f>SUM(K32:L32)</f>
        <v>7590</v>
      </c>
      <c r="O32" s="16">
        <f t="shared" si="0"/>
        <v>22770</v>
      </c>
      <c r="P32" s="17"/>
      <c r="Q32" s="18">
        <f t="shared" si="1"/>
        <v>22770</v>
      </c>
    </row>
    <row r="33" spans="2:17" ht="12.75">
      <c r="B33" s="4" t="s">
        <v>2</v>
      </c>
      <c r="C33" s="16">
        <f>SUM(C32)</f>
        <v>7590</v>
      </c>
      <c r="D33" s="17"/>
      <c r="E33" s="18">
        <f>SUM(C33:D33)</f>
        <v>7590</v>
      </c>
      <c r="G33" s="16">
        <f>SUM(G32)</f>
        <v>7590</v>
      </c>
      <c r="I33" s="18">
        <f>SUM(G33:H33)</f>
        <v>7590</v>
      </c>
      <c r="K33" s="16">
        <f>SUM(K32)</f>
        <v>7590</v>
      </c>
      <c r="L33" s="17"/>
      <c r="M33" s="18">
        <f>SUM(K33:L33)</f>
        <v>7590</v>
      </c>
      <c r="O33" s="16">
        <f t="shared" si="0"/>
        <v>22770</v>
      </c>
      <c r="P33" s="17"/>
      <c r="Q33" s="18">
        <f t="shared" si="1"/>
        <v>22770</v>
      </c>
    </row>
    <row r="34" spans="2:17" ht="12.75">
      <c r="B34" s="7"/>
      <c r="C34" s="16"/>
      <c r="D34" s="17"/>
      <c r="E34" s="18"/>
      <c r="G34" s="16"/>
      <c r="I34" s="18"/>
      <c r="K34" s="16"/>
      <c r="L34" s="17"/>
      <c r="M34" s="18"/>
      <c r="O34" s="16"/>
      <c r="P34" s="17"/>
      <c r="Q34" s="18"/>
    </row>
    <row r="35" spans="2:17" ht="12.75">
      <c r="B35" s="1" t="s">
        <v>28</v>
      </c>
      <c r="C35" s="16"/>
      <c r="D35" s="17"/>
      <c r="E35" s="18"/>
      <c r="G35" s="16"/>
      <c r="I35" s="18"/>
      <c r="K35" s="16"/>
      <c r="L35" s="17"/>
      <c r="M35" s="18"/>
      <c r="O35" s="16"/>
      <c r="P35" s="17"/>
      <c r="Q35" s="18"/>
    </row>
    <row r="36" spans="2:17" ht="12.75">
      <c r="B36" s="7" t="s">
        <v>27</v>
      </c>
      <c r="C36" s="16">
        <v>25000</v>
      </c>
      <c r="D36" s="17"/>
      <c r="E36" s="18">
        <f>SUM(C36:D36)</f>
        <v>25000</v>
      </c>
      <c r="G36" s="16"/>
      <c r="I36" s="18"/>
      <c r="K36" s="16">
        <v>10000</v>
      </c>
      <c r="L36" s="17"/>
      <c r="M36" s="18">
        <f>SUM(K36:L36)</f>
        <v>10000</v>
      </c>
      <c r="O36" s="16">
        <f t="shared" si="0"/>
        <v>35000</v>
      </c>
      <c r="P36" s="17"/>
      <c r="Q36" s="18">
        <f t="shared" si="1"/>
        <v>35000</v>
      </c>
    </row>
    <row r="37" spans="2:17" ht="12.75">
      <c r="B37" s="4" t="s">
        <v>2</v>
      </c>
      <c r="C37" s="16">
        <f>SUM(C36)</f>
        <v>25000</v>
      </c>
      <c r="D37" s="17"/>
      <c r="E37" s="18">
        <f>SUM(C37:D37)</f>
        <v>25000</v>
      </c>
      <c r="G37" s="16">
        <f>SUM(G36)</f>
        <v>0</v>
      </c>
      <c r="I37" s="18">
        <f>SUM(G37:H37)</f>
        <v>0</v>
      </c>
      <c r="K37" s="16">
        <f>SUM(K36)</f>
        <v>10000</v>
      </c>
      <c r="L37" s="17"/>
      <c r="M37" s="18">
        <f>SUM(K37:L37)</f>
        <v>10000</v>
      </c>
      <c r="O37" s="16">
        <f t="shared" si="0"/>
        <v>35000</v>
      </c>
      <c r="P37" s="17"/>
      <c r="Q37" s="18">
        <f t="shared" si="1"/>
        <v>35000</v>
      </c>
    </row>
    <row r="38" spans="2:17" ht="12.75">
      <c r="B38" s="4"/>
      <c r="C38" s="16"/>
      <c r="D38" s="17"/>
      <c r="E38" s="18"/>
      <c r="G38" s="16"/>
      <c r="I38" s="18"/>
      <c r="K38" s="16"/>
      <c r="L38" s="17"/>
      <c r="M38" s="18"/>
      <c r="O38" s="16"/>
      <c r="P38" s="17"/>
      <c r="Q38" s="18"/>
    </row>
    <row r="39" spans="2:17" ht="12.75">
      <c r="B39" s="4" t="s">
        <v>31</v>
      </c>
      <c r="C39" s="16"/>
      <c r="D39" s="17"/>
      <c r="E39" s="18"/>
      <c r="G39" s="16"/>
      <c r="I39" s="18"/>
      <c r="K39" s="16"/>
      <c r="L39" s="17"/>
      <c r="M39" s="18"/>
      <c r="O39" s="16"/>
      <c r="P39" s="17"/>
      <c r="Q39" s="18"/>
    </row>
    <row r="40" spans="2:17" ht="12.75">
      <c r="B40" s="9" t="s">
        <v>32</v>
      </c>
      <c r="C40" s="16">
        <v>1500</v>
      </c>
      <c r="D40" s="17"/>
      <c r="E40" s="18">
        <f>SUM(C40:D40)</f>
        <v>1500</v>
      </c>
      <c r="G40" s="16"/>
      <c r="I40" s="18"/>
      <c r="K40" s="16">
        <v>500</v>
      </c>
      <c r="L40" s="17"/>
      <c r="M40" s="18">
        <f>SUM(K40:L40)</f>
        <v>500</v>
      </c>
      <c r="O40" s="16">
        <f t="shared" si="0"/>
        <v>2000</v>
      </c>
      <c r="P40" s="17"/>
      <c r="Q40" s="18">
        <f t="shared" si="1"/>
        <v>2000</v>
      </c>
    </row>
    <row r="41" spans="2:17" ht="12.75">
      <c r="B41" s="4" t="s">
        <v>2</v>
      </c>
      <c r="C41" s="16">
        <f>SUM(C40)</f>
        <v>1500</v>
      </c>
      <c r="D41" s="17"/>
      <c r="E41" s="18">
        <f>SUM(C41:D41)</f>
        <v>1500</v>
      </c>
      <c r="G41" s="16">
        <f>SUM(G40)</f>
        <v>0</v>
      </c>
      <c r="I41" s="18">
        <f>SUM(G41:H41)</f>
        <v>0</v>
      </c>
      <c r="K41" s="16">
        <f>SUM(K40)</f>
        <v>500</v>
      </c>
      <c r="L41" s="17"/>
      <c r="M41" s="18">
        <f>SUM(K41:L41)</f>
        <v>500</v>
      </c>
      <c r="O41" s="16">
        <f t="shared" si="0"/>
        <v>2000</v>
      </c>
      <c r="P41" s="17"/>
      <c r="Q41" s="18">
        <f t="shared" si="1"/>
        <v>2000</v>
      </c>
    </row>
    <row r="42" spans="2:17" ht="12" customHeight="1">
      <c r="B42" s="1"/>
      <c r="C42" s="16"/>
      <c r="D42" s="17"/>
      <c r="E42" s="18"/>
      <c r="G42" s="16"/>
      <c r="I42" s="18"/>
      <c r="K42" s="16"/>
      <c r="L42" s="17"/>
      <c r="M42" s="18"/>
      <c r="O42" s="16"/>
      <c r="P42" s="17"/>
      <c r="Q42" s="18"/>
    </row>
    <row r="43" spans="2:17" ht="12.75">
      <c r="B43" s="1" t="s">
        <v>8</v>
      </c>
      <c r="C43" s="16">
        <f>SUM(C6,C12,C25,C29,C33,C37,C41)</f>
        <v>165361</v>
      </c>
      <c r="D43" s="17"/>
      <c r="E43" s="18">
        <f>SUM(C43:D43)</f>
        <v>165361</v>
      </c>
      <c r="G43" s="16">
        <f>SUM(G6,G12,G25,G29,G33,G37)</f>
        <v>117189</v>
      </c>
      <c r="I43" s="18">
        <f>SUM(G43:H43)</f>
        <v>117189</v>
      </c>
      <c r="K43" s="16">
        <f>SUM(K6,K12,K25,K29,K33,K37,K41)</f>
        <v>110805</v>
      </c>
      <c r="L43" s="17"/>
      <c r="M43" s="18">
        <f>SUM(K43:L43)</f>
        <v>110805</v>
      </c>
      <c r="O43" s="16">
        <f t="shared" si="0"/>
        <v>393355</v>
      </c>
      <c r="P43" s="17"/>
      <c r="Q43" s="18">
        <f t="shared" si="1"/>
        <v>393355</v>
      </c>
    </row>
    <row r="44" spans="2:17" ht="12.75">
      <c r="B44" s="1" t="s">
        <v>9</v>
      </c>
      <c r="C44" s="16">
        <f>ROUND(C43-C29,0)</f>
        <v>115361</v>
      </c>
      <c r="D44" s="17"/>
      <c r="E44" s="18">
        <f>SUM(C44:D44)</f>
        <v>115361</v>
      </c>
      <c r="G44" s="16">
        <f>ROUND(G43-G29,0)</f>
        <v>97189</v>
      </c>
      <c r="I44" s="18">
        <f>SUM(G44:H44)</f>
        <v>97189</v>
      </c>
      <c r="K44" s="16">
        <f>ROUND(K43-K29,0)</f>
        <v>110805</v>
      </c>
      <c r="L44" s="17"/>
      <c r="M44" s="18">
        <f>SUM(K44:L44)</f>
        <v>110805</v>
      </c>
      <c r="O44" s="16">
        <f>ROUND(O43-O29,0)</f>
        <v>323355</v>
      </c>
      <c r="P44" s="17"/>
      <c r="Q44" s="18">
        <f t="shared" si="1"/>
        <v>323355</v>
      </c>
    </row>
    <row r="45" spans="2:17" ht="12.75">
      <c r="B45" s="1" t="s">
        <v>33</v>
      </c>
      <c r="C45" s="16"/>
      <c r="D45" s="17">
        <f>ROUND(C44*28%,0)</f>
        <v>32301</v>
      </c>
      <c r="E45" s="18">
        <f>SUM(C45:D45)</f>
        <v>32301</v>
      </c>
      <c r="G45" s="16"/>
      <c r="H45" s="17">
        <f>ROUND(G44*28%,0)</f>
        <v>27213</v>
      </c>
      <c r="I45" s="18">
        <f>SUM(G45:H45)</f>
        <v>27213</v>
      </c>
      <c r="K45" s="16"/>
      <c r="L45" s="17">
        <f>ROUND(K43*28%,0)</f>
        <v>31025</v>
      </c>
      <c r="M45" s="18">
        <f>SUM(K45:L45)</f>
        <v>31025</v>
      </c>
      <c r="O45" s="16"/>
      <c r="P45" s="17">
        <f>ROUND(O44*28%,0)</f>
        <v>90539</v>
      </c>
      <c r="Q45" s="18">
        <f t="shared" si="1"/>
        <v>90539</v>
      </c>
    </row>
    <row r="46" spans="2:17" ht="13.5" thickBot="1">
      <c r="B46" s="1" t="s">
        <v>5</v>
      </c>
      <c r="C46" s="20">
        <f>SUM(C43)</f>
        <v>165361</v>
      </c>
      <c r="D46" s="21">
        <f>SUM(D44,D45)</f>
        <v>32301</v>
      </c>
      <c r="E46" s="22">
        <f>SUM(C46:D46)</f>
        <v>197662</v>
      </c>
      <c r="G46" s="20">
        <f>SUM(G43)</f>
        <v>117189</v>
      </c>
      <c r="H46" s="21">
        <f>SUM(H45)</f>
        <v>27213</v>
      </c>
      <c r="I46" s="22">
        <f>SUM(G46:H46)</f>
        <v>144402</v>
      </c>
      <c r="K46" s="20">
        <f>SUM(K43)</f>
        <v>110805</v>
      </c>
      <c r="L46" s="21">
        <f>SUM(L45)</f>
        <v>31025</v>
      </c>
      <c r="M46" s="22">
        <f>SUM(K46:L46)</f>
        <v>141830</v>
      </c>
      <c r="O46" s="20">
        <f>SUM(O43)</f>
        <v>393355</v>
      </c>
      <c r="P46" s="21">
        <f>SUM(P45)</f>
        <v>90539</v>
      </c>
      <c r="Q46" s="22">
        <f t="shared" si="1"/>
        <v>483894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usm</dc:creator>
  <cp:keywords/>
  <dc:description/>
  <cp:lastModifiedBy>Jennifer Vonk</cp:lastModifiedBy>
  <cp:lastPrinted>2006-03-08T22:49:43Z</cp:lastPrinted>
  <dcterms:created xsi:type="dcterms:W3CDTF">2003-08-26T19:59:33Z</dcterms:created>
  <dcterms:modified xsi:type="dcterms:W3CDTF">2018-04-03T15:20:57Z</dcterms:modified>
  <cp:category/>
  <cp:version/>
  <cp:contentType/>
  <cp:contentStatus/>
</cp:coreProperties>
</file>